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30" windowHeight="4935" tabRatio="819" activeTab="0"/>
  </bookViews>
  <sheets>
    <sheet name="Periodic Microstructure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<sst xmlns="http://schemas.openxmlformats.org/spreadsheetml/2006/main" count="50" uniqueCount="49">
  <si>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Matrix</t>
  </si>
  <si>
    <t xml:space="preserve">Em </t>
  </si>
  <si>
    <r>
      <t>n</t>
    </r>
    <r>
      <rPr>
        <sz val="10"/>
        <rFont val="Arial"/>
        <family val="2"/>
      </rPr>
      <t>m</t>
    </r>
  </si>
  <si>
    <t xml:space="preserve">lo </t>
  </si>
  <si>
    <t xml:space="preserve">mo </t>
  </si>
  <si>
    <t xml:space="preserve">no </t>
  </si>
  <si>
    <t>a</t>
  </si>
  <si>
    <t>b</t>
  </si>
  <si>
    <t>c</t>
  </si>
  <si>
    <t>g</t>
  </si>
  <si>
    <t>Vinylester</t>
  </si>
  <si>
    <t>Fiber</t>
  </si>
  <si>
    <t>Ef [GPa]</t>
  </si>
  <si>
    <r>
      <t>n</t>
    </r>
    <r>
      <rPr>
        <sz val="10"/>
        <rFont val="Arial"/>
        <family val="0"/>
      </rPr>
      <t>f</t>
    </r>
  </si>
  <si>
    <t xml:space="preserve">l1 </t>
  </si>
  <si>
    <t xml:space="preserve">m1 </t>
  </si>
  <si>
    <t xml:space="preserve">n1 </t>
  </si>
  <si>
    <t>E-Glass</t>
  </si>
  <si>
    <t>Engineering Constants</t>
  </si>
  <si>
    <t>S3</t>
  </si>
  <si>
    <t>S6</t>
  </si>
  <si>
    <t>S7</t>
  </si>
  <si>
    <t>D</t>
  </si>
  <si>
    <t>C11*</t>
  </si>
  <si>
    <t>C12*</t>
  </si>
  <si>
    <t>C23*</t>
  </si>
  <si>
    <t>C22*</t>
  </si>
  <si>
    <t>C44*</t>
  </si>
  <si>
    <t>C66*</t>
  </si>
  <si>
    <t>Vf</t>
  </si>
  <si>
    <t>E1</t>
  </si>
  <si>
    <t>E2</t>
  </si>
  <si>
    <t>G23</t>
  </si>
  <si>
    <t>G12</t>
  </si>
  <si>
    <t>n12</t>
  </si>
  <si>
    <t>n23</t>
  </si>
  <si>
    <t>Laminate</t>
  </si>
  <si>
    <t>Condition 1</t>
  </si>
  <si>
    <t>Condition 2</t>
  </si>
  <si>
    <t>Condition 3</t>
  </si>
  <si>
    <t xml:space="preserve">Condition 4 </t>
  </si>
  <si>
    <t>1-n13n31&gt;0</t>
  </si>
  <si>
    <t>1-n12n21&gt;0</t>
  </si>
  <si>
    <t>1-n23n32&gt;0</t>
  </si>
  <si>
    <t>1-n12n21-n23n32-n13n31-2n21n32n13&gt;0</t>
  </si>
  <si>
    <t>Restrictions on elastic constants</t>
  </si>
  <si>
    <t>Longit.</t>
  </si>
  <si>
    <t>DATA</t>
  </si>
  <si>
    <t>PMM micromechanics, isotropic fiber, elastic matrix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</si>
</sst>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1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7" xfId="0" applyBorder="1" applyAlignment="1">
      <alignment/>
    </xf>
    <xf numFmtId="11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11.421875" style="2" customWidth="1"/>
    <col min="3" max="4" width="8.8515625" style="2" customWidth="1"/>
    <col min="5" max="5" width="11.140625" style="2" customWidth="1"/>
    <col min="6" max="11" width="8.8515625" style="2" customWidth="1"/>
  </cols>
  <sheetData>
    <row r="1" spans="1:9" ht="13.5" thickBot="1">
      <c r="A1" s="12" t="s">
        <v>48</v>
      </c>
      <c r="D1"/>
      <c r="E1"/>
      <c r="F1"/>
      <c r="H1"/>
      <c r="I1"/>
    </row>
    <row r="2" spans="1:11" ht="13.5" thickTop="1">
      <c r="A2" s="14"/>
      <c r="B2" s="15" t="s">
        <v>47</v>
      </c>
      <c r="C2" s="16" t="s">
        <v>47</v>
      </c>
      <c r="J2"/>
      <c r="K2"/>
    </row>
    <row r="3" spans="1:11" ht="13.5" thickBot="1">
      <c r="A3" s="17" t="s">
        <v>0</v>
      </c>
      <c r="B3" s="8" t="s">
        <v>1</v>
      </c>
      <c r="C3" s="18" t="s">
        <v>2</v>
      </c>
      <c r="D3" s="7" t="s">
        <v>3</v>
      </c>
      <c r="E3" s="7" t="s">
        <v>4</v>
      </c>
      <c r="F3" s="7" t="s">
        <v>5</v>
      </c>
      <c r="G3" s="6"/>
      <c r="H3" s="2" t="s">
        <v>6</v>
      </c>
      <c r="I3" s="2" t="s">
        <v>7</v>
      </c>
      <c r="J3" s="2" t="s">
        <v>8</v>
      </c>
      <c r="K3" s="2" t="s">
        <v>9</v>
      </c>
    </row>
    <row r="4" spans="1:11" ht="12.75">
      <c r="A4" s="19" t="s">
        <v>10</v>
      </c>
      <c r="B4" s="20">
        <v>3.12</v>
      </c>
      <c r="C4" s="21">
        <v>0.38</v>
      </c>
      <c r="D4" s="2">
        <f>B4*C4/((1+C4)*(1-2*C4))</f>
        <v>3.579710144927537</v>
      </c>
      <c r="E4" s="2">
        <f>B4/(2*(1+C4))</f>
        <v>1.1304347826086958</v>
      </c>
      <c r="F4" s="2">
        <f>C4</f>
        <v>0.38</v>
      </c>
      <c r="G4"/>
      <c r="H4" s="2">
        <f>E7-E4-2*E7*F4+2*E4*F7</f>
        <v>6.448923734853886</v>
      </c>
      <c r="I4" s="2">
        <f>-E4*F4+E7*F7+2*E4*F4*F7-2*E7*F4*F7</f>
        <v>1.3174762651461158</v>
      </c>
      <c r="J4" s="2">
        <f>(E4-E7)*(-E4+E7-E4*F4-2*E7*F4+2*E4*F7+E7*F7+2*E4*F4*F7-2*E7*F4*F7)</f>
        <v>-220.39305032074134</v>
      </c>
      <c r="K4" s="2">
        <f>2-2*F4</f>
        <v>1.24</v>
      </c>
    </row>
    <row r="5" spans="1:4" ht="12.75">
      <c r="A5" s="22"/>
      <c r="B5" s="23"/>
      <c r="C5" s="24"/>
      <c r="D5"/>
    </row>
    <row r="6" spans="1:7" ht="13.5" thickBot="1">
      <c r="A6" s="17" t="s">
        <v>11</v>
      </c>
      <c r="B6" s="8" t="s">
        <v>12</v>
      </c>
      <c r="C6" s="18" t="s">
        <v>13</v>
      </c>
      <c r="D6" s="7" t="s">
        <v>14</v>
      </c>
      <c r="E6" s="7" t="s">
        <v>15</v>
      </c>
      <c r="F6" s="7" t="s">
        <v>16</v>
      </c>
      <c r="G6" s="6"/>
    </row>
    <row r="7" spans="1:6" ht="13.5" thickBot="1">
      <c r="A7" s="25" t="s">
        <v>17</v>
      </c>
      <c r="B7" s="26">
        <v>72</v>
      </c>
      <c r="C7" s="27">
        <v>0.22</v>
      </c>
      <c r="D7" s="2">
        <f>C7*B7/((1+C7)*(1-2*C7))</f>
        <v>23.185011709601874</v>
      </c>
      <c r="E7" s="2">
        <f>B7/(2*(1+C7))</f>
        <v>29.508196721311474</v>
      </c>
      <c r="F7" s="2">
        <f>C7</f>
        <v>0.22</v>
      </c>
    </row>
    <row r="8" spans="1:19" ht="14.25" thickBot="1" thickTop="1">
      <c r="A8"/>
      <c r="B8"/>
      <c r="C8"/>
      <c r="D8"/>
      <c r="E8"/>
      <c r="F8" s="5"/>
      <c r="G8" s="5"/>
      <c r="S8" t="s">
        <v>45</v>
      </c>
    </row>
    <row r="9" spans="1:22" ht="13.5" thickTop="1">
      <c r="A9" s="9" t="s">
        <v>36</v>
      </c>
      <c r="B9" s="5"/>
      <c r="C9" s="5"/>
      <c r="D9" s="5"/>
      <c r="E9" s="5"/>
      <c r="F9" s="5"/>
      <c r="G9" s="5"/>
      <c r="M9" s="28" t="s">
        <v>18</v>
      </c>
      <c r="N9" s="29"/>
      <c r="O9" s="29"/>
      <c r="P9" s="29"/>
      <c r="Q9" s="29"/>
      <c r="R9" s="30"/>
      <c r="S9" t="s">
        <v>37</v>
      </c>
      <c r="T9" t="s">
        <v>38</v>
      </c>
      <c r="U9" t="s">
        <v>39</v>
      </c>
      <c r="V9" t="s">
        <v>40</v>
      </c>
    </row>
    <row r="10" spans="1:27" ht="12.75">
      <c r="A10" s="4"/>
      <c r="B10" s="5" t="s">
        <v>29</v>
      </c>
      <c r="C10" s="4" t="s">
        <v>19</v>
      </c>
      <c r="D10" s="4" t="s">
        <v>20</v>
      </c>
      <c r="E10" s="4" t="s">
        <v>21</v>
      </c>
      <c r="F10" s="4" t="s">
        <v>22</v>
      </c>
      <c r="G10" s="4" t="s">
        <v>23</v>
      </c>
      <c r="H10" s="4" t="s">
        <v>24</v>
      </c>
      <c r="I10" s="1" t="s">
        <v>25</v>
      </c>
      <c r="J10" s="1" t="s">
        <v>26</v>
      </c>
      <c r="K10" s="1" t="s">
        <v>27</v>
      </c>
      <c r="L10" s="1" t="s">
        <v>28</v>
      </c>
      <c r="M10" s="31" t="s">
        <v>30</v>
      </c>
      <c r="N10" s="32" t="s">
        <v>31</v>
      </c>
      <c r="O10" s="33" t="s">
        <v>34</v>
      </c>
      <c r="P10" s="33" t="s">
        <v>35</v>
      </c>
      <c r="Q10" s="32" t="s">
        <v>33</v>
      </c>
      <c r="R10" s="34" t="s">
        <v>32</v>
      </c>
      <c r="S10" s="13" t="s">
        <v>42</v>
      </c>
      <c r="T10" s="13" t="s">
        <v>41</v>
      </c>
      <c r="U10" s="13" t="s">
        <v>43</v>
      </c>
      <c r="V10" s="13" t="s">
        <v>44</v>
      </c>
      <c r="AA10" s="13"/>
    </row>
    <row r="11" spans="1:22" ht="13.5" thickBot="1">
      <c r="A11" s="5" t="s">
        <v>46</v>
      </c>
      <c r="B11" s="11">
        <v>0.5</v>
      </c>
      <c r="C11" s="5">
        <f>0.49247-0.47603*B11-0.02748*B11^2</f>
        <v>0.247585</v>
      </c>
      <c r="D11" s="5">
        <f>0.36844-0.14944*B11-0.27152*B11^2</f>
        <v>0.22583999999999999</v>
      </c>
      <c r="E11" s="5">
        <f>0.12346-0.32035*B11+0.23517*B11^2</f>
        <v>0.022077499999999986</v>
      </c>
      <c r="F11" s="5">
        <f>($H$4*C11^2)/(2*$E$4^2*$J$4)-($H$4*D11*C11)/($E$4^2*$K$4*J$4)+$H$4*(D11^2-E11^2)/(2*$E$4^2*$K$4^2*$J$4)+C11*($I$4^2-$H$4^2)/(2*$E$4*$J$4^2)+(D11*($H$4^2-$I$4^2)+E11*($H$4*$I$4+$I$4^2))/(2*$E$4*$K$4*$J$4^2)+($H$4^3-2*$I$4^3-3*$H$4*$I$4^2)/(8*$J$4^3)</f>
        <v>-7.02051425633744E-05</v>
      </c>
      <c r="G11" s="5">
        <f>$D$4+2*$E$4-B11*((C11^2)/($E$4^2)-2*D11*C11/($E$4^2*$K$4)-$H$4*C11/($E$4*$J$4)+(D11^2-E11^2)/($E$4^2*$K$4^2)+($H$4*D11+E11*$I$4)/($E$4*$K$4*$J$4)+($H$4^2-$I$4^2)/(4*$J$4^2))/F11</f>
        <v>40.809606161664156</v>
      </c>
      <c r="H11" s="5">
        <f>$D$4+((C11/(2*$J$4*$E$4))-((D11-E11)/(2*$E$4*$J$4*$K$4))-($H$4+$I$4)/(4*$J$4^2))*$I$4*B11/F11</f>
        <v>5.522642432450154</v>
      </c>
      <c r="I11" s="5">
        <f>$D$4+B11*(($H$4*E11)/(2*$E$4*$K$4*$J$4)-($I$4*$H$4+$I$4^2)/(4*$J$4^2))/F11</f>
        <v>5.595906807330103</v>
      </c>
      <c r="J11" s="5">
        <f>$D$4+2*$E$4-B11*((-$H$4*C11)/(2*$E$4*$J$4)+($H$4*D11)/(2*$E$4*$K$4*$J$4)+($H$4^2-$I$4^2)/(4*$J$4^2))/F11</f>
        <v>13.334855817306018</v>
      </c>
      <c r="K11" s="5">
        <f>$E$4-B11/((-2*C11)/$E$4+1/($E$4-$E$7)+4*E11/($E$4*(2-2*$F$4)))</f>
        <v>2.3491338660758956</v>
      </c>
      <c r="L11" s="5">
        <f>$E$4-B11/((-C11/$E$4)+1/($E$4-$E$7))</f>
        <v>3.096953923443487</v>
      </c>
      <c r="M11" s="35">
        <f>G11-(2*H11^2)/(J11+I11)</f>
        <v>37.587382097958724</v>
      </c>
      <c r="N11" s="36">
        <f>((2*G11*J11+2*G11*I11-4*H11^2)*(J11-I11+2*K11))/(3*G11*J11+G11*I11+2*G11*K11-4*H11^2)</f>
        <v>9.167576529118959</v>
      </c>
      <c r="O11" s="36">
        <f>H11/(J11+I11)</f>
        <v>0.2917284708468689</v>
      </c>
      <c r="P11" s="36">
        <f>(G11*J11+3*G11*I11-2*G11*K11-4*H11^2)/(3*G11*J11+G11*I11+2*G11*K11-4*H11^2)</f>
        <v>0.47421673501375494</v>
      </c>
      <c r="Q11" s="36">
        <f>L11</f>
        <v>3.096953923443487</v>
      </c>
      <c r="R11" s="37">
        <f>N11/(2*(1+P11))</f>
        <v>3.1093041855319266</v>
      </c>
      <c r="S11">
        <f>1-(O11*O11*N11/M11)</f>
        <v>0.9792427365995536</v>
      </c>
      <c r="T11">
        <f>1-(O11*O11*N11/M11)</f>
        <v>0.9792427365995536</v>
      </c>
      <c r="U11">
        <f>1-(P11*P11)</f>
        <v>0.7751184882328941</v>
      </c>
      <c r="V11">
        <f>1-(O11*O11*N11/M11)-(P11*P11)-(O11*O11*N11/M11)-(2*(O11*N11/M11)*(P11)*(O11))</f>
        <v>0.7139170780768409</v>
      </c>
    </row>
    <row r="12" spans="1:12" ht="13.5" thickTop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12.75">
      <c r="B19" s="5"/>
    </row>
    <row r="20" ht="12.75">
      <c r="A20" s="10"/>
    </row>
    <row r="21" spans="1:18" ht="12.75">
      <c r="A21" s="4"/>
      <c r="B21" s="5"/>
      <c r="C21" s="4"/>
      <c r="D21" s="4"/>
      <c r="E21" s="4"/>
      <c r="F21" s="4"/>
      <c r="G21" s="4"/>
      <c r="H21" s="4"/>
      <c r="I21" s="1"/>
      <c r="J21" s="1"/>
      <c r="K21" s="1"/>
      <c r="L21" s="1"/>
      <c r="M21" s="1"/>
      <c r="N21" s="1"/>
      <c r="O21" s="3"/>
      <c r="P21" s="3"/>
      <c r="Q21" s="1"/>
      <c r="R21" s="1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1" ht="12.75">
      <c r="A33"/>
      <c r="B33"/>
      <c r="C33"/>
      <c r="D33"/>
      <c r="E33"/>
      <c r="F33"/>
      <c r="G33"/>
      <c r="H33"/>
      <c r="I33"/>
      <c r="J33"/>
      <c r="K3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Stiffness</dc:subject>
  <dc:creator>Edgar</dc:creator>
  <cp:keywords>A,B,D</cp:keywords>
  <dc:description/>
  <cp:lastModifiedBy>Ever Barbero</cp:lastModifiedBy>
  <dcterms:created xsi:type="dcterms:W3CDTF">1996-04-12T15:51:20Z</dcterms:created>
  <dcterms:modified xsi:type="dcterms:W3CDTF">2006-03-14T15:16:48Z</dcterms:modified>
  <cp:category/>
  <cp:version/>
  <cp:contentType/>
  <cp:contentStatus/>
</cp:coreProperties>
</file>